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9735"/>
  </bookViews>
  <sheets>
    <sheet name="BS" sheetId="1" r:id="rId1"/>
  </sheets>
  <calcPr calcId="145621"/>
</workbook>
</file>

<file path=xl/calcChain.xml><?xml version="1.0" encoding="utf-8"?>
<calcChain xmlns="http://schemas.openxmlformats.org/spreadsheetml/2006/main">
  <c r="J13" i="1" l="1"/>
  <c r="J24" i="1" l="1"/>
  <c r="P26" i="1" l="1"/>
  <c r="G32" i="1" l="1"/>
  <c r="G28" i="1"/>
  <c r="G12" i="1"/>
  <c r="G24" i="1" l="1"/>
  <c r="G20" i="1"/>
  <c r="O7" i="1"/>
  <c r="O8" i="1"/>
  <c r="O28" i="1"/>
  <c r="O29" i="1"/>
  <c r="O30" i="1"/>
  <c r="O27" i="1"/>
  <c r="O23" i="1"/>
  <c r="O24" i="1"/>
  <c r="O25" i="1"/>
  <c r="O26" i="1"/>
  <c r="O12" i="1"/>
  <c r="O14" i="1"/>
  <c r="O15" i="1"/>
  <c r="O16" i="1"/>
  <c r="O17" i="1"/>
  <c r="O18" i="1"/>
  <c r="O19" i="1"/>
  <c r="O20" i="1"/>
  <c r="O21" i="1"/>
  <c r="O22" i="1"/>
  <c r="O9" i="1"/>
  <c r="O10" i="1"/>
  <c r="O11" i="1"/>
  <c r="O6" i="1"/>
  <c r="E18" i="1"/>
  <c r="F18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7" i="1"/>
  <c r="F17" i="1" s="1"/>
  <c r="E16" i="1"/>
  <c r="F16" i="1" s="1"/>
  <c r="E14" i="1"/>
  <c r="F14" i="1" s="1"/>
  <c r="E13" i="1"/>
  <c r="F13" i="1" s="1"/>
  <c r="E12" i="1"/>
  <c r="F12" i="1" s="1"/>
  <c r="E11" i="1"/>
  <c r="E10" i="1"/>
  <c r="E9" i="1"/>
  <c r="F9" i="1" l="1"/>
  <c r="F10" i="1"/>
  <c r="F11" i="1" l="1"/>
  <c r="G16" i="1"/>
  <c r="O13" i="1"/>
  <c r="E15" i="1"/>
  <c r="E33" i="1" s="1"/>
  <c r="K15" i="1" s="1"/>
  <c r="K16" i="1" l="1"/>
  <c r="K17" i="1"/>
  <c r="D33" i="1"/>
  <c r="F15" i="1"/>
  <c r="F33" i="1" s="1"/>
  <c r="I17" i="1"/>
  <c r="J10" i="1" l="1"/>
  <c r="K10" i="1" s="1"/>
  <c r="I21" i="1"/>
  <c r="P27" i="1" s="1"/>
  <c r="L21" i="1" s="1"/>
  <c r="I7" i="1"/>
  <c r="L16" i="1"/>
  <c r="K13" i="1"/>
  <c r="K7" i="1" l="1"/>
</calcChain>
</file>

<file path=xl/comments1.xml><?xml version="1.0" encoding="utf-8"?>
<comments xmlns="http://schemas.openxmlformats.org/spreadsheetml/2006/main">
  <authors>
    <author>daniel acuña</author>
    <author>LF</author>
  </authors>
  <commentList>
    <comment ref="I9" authorId="0">
      <text>
        <r>
          <rPr>
            <b/>
            <sz val="9"/>
            <color indexed="81"/>
            <rFont val="Tahoma"/>
            <family val="2"/>
          </rPr>
          <t xml:space="preserve">
Rendimiento Esperado
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 xml:space="preserve">
Gananacia Esperada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 xml:space="preserve">
Pips Requeridos
</t>
        </r>
      </text>
    </comment>
    <comment ref="I12" authorId="0">
      <text>
        <r>
          <rPr>
            <b/>
            <sz val="9"/>
            <color indexed="81"/>
            <rFont val="Tahoma"/>
            <family val="2"/>
          </rPr>
          <t xml:space="preserve">
Stop Loss Usado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Riesgo en Capital con ese Stop Loss</t>
        </r>
      </text>
    </comment>
    <comment ref="K12" authorId="0">
      <text>
        <r>
          <rPr>
            <b/>
            <sz val="9"/>
            <color indexed="81"/>
            <rFont val="Tahoma"/>
            <family val="2"/>
          </rPr>
          <t xml:space="preserve">Riesgo en Porcentaje con ese Stop Loss (Simple)
</t>
        </r>
      </text>
    </comment>
    <comment ref="L15" authorId="0">
      <text>
        <r>
          <rPr>
            <b/>
            <sz val="9"/>
            <color indexed="81"/>
            <rFont val="Tahoma"/>
            <family val="2"/>
          </rPr>
          <t>Rendimiento Compuesto Necesario
(Recapitalizado cada semana)
RCN Inicial: 2.93%</t>
        </r>
      </text>
    </comment>
    <comment ref="K17" authorId="1">
      <text>
        <r>
          <rPr>
            <b/>
            <sz val="9"/>
            <color indexed="81"/>
            <rFont val="Tahoma"/>
            <charset val="1"/>
          </rPr>
          <t>Handicap en la Semana actual del Rendimiento Objetivo
(Rendimiento Simple)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Riesgo Tomado en la Operación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Pips de Riesgo en la Operación (Stop Loss)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Lote a Usar Según el Riesgo</t>
        </r>
      </text>
    </comment>
    <comment ref="I23" authorId="1">
      <text>
        <r>
          <rPr>
            <b/>
            <sz val="9"/>
            <color indexed="81"/>
            <rFont val="Tahoma"/>
            <charset val="1"/>
          </rPr>
          <t xml:space="preserve">
Tamaño del Patron 
en Pips</t>
        </r>
      </text>
    </comment>
    <comment ref="J23" authorId="1">
      <text>
        <r>
          <rPr>
            <b/>
            <sz val="9"/>
            <color indexed="81"/>
            <rFont val="Tahoma"/>
            <family val="2"/>
          </rPr>
          <t>Riesgo Recomendado:
0-99 Pips= 2%
100-149 Pips= 3%
150-199 Pips= 4%
200 o mas= 5%</t>
        </r>
      </text>
    </comment>
  </commentList>
</comments>
</file>

<file path=xl/sharedStrings.xml><?xml version="1.0" encoding="utf-8"?>
<sst xmlns="http://schemas.openxmlformats.org/spreadsheetml/2006/main" count="63" uniqueCount="60">
  <si>
    <t>C. Inicial de la cuenta</t>
  </si>
  <si>
    <t>Semana</t>
  </si>
  <si>
    <t>Rendimiento %</t>
  </si>
  <si>
    <t>Capital</t>
  </si>
  <si>
    <t>#</t>
  </si>
  <si>
    <t>G/P</t>
  </si>
  <si>
    <t xml:space="preserve">al cierre </t>
  </si>
  <si>
    <t>Totales</t>
  </si>
  <si>
    <t>Rend. Esp.</t>
  </si>
  <si>
    <t>Ganancia Esp.</t>
  </si>
  <si>
    <t>Pips Req.</t>
  </si>
  <si>
    <t>Riesgo $</t>
  </si>
  <si>
    <t>Riesgo %</t>
  </si>
  <si>
    <t>S/L Pips</t>
  </si>
  <si>
    <t>C. Iinicial</t>
  </si>
  <si>
    <t>S. 1</t>
  </si>
  <si>
    <t>S. 2</t>
  </si>
  <si>
    <t>S. 3</t>
  </si>
  <si>
    <t>S. 4</t>
  </si>
  <si>
    <t>S. 5</t>
  </si>
  <si>
    <t>S. 6</t>
  </si>
  <si>
    <t>S. 7</t>
  </si>
  <si>
    <t>S. 8</t>
  </si>
  <si>
    <t>S. 9</t>
  </si>
  <si>
    <t>S. 10</t>
  </si>
  <si>
    <t>S. 11</t>
  </si>
  <si>
    <t>S. 12</t>
  </si>
  <si>
    <t>S. 13</t>
  </si>
  <si>
    <t>S. 14</t>
  </si>
  <si>
    <t>S. 15</t>
  </si>
  <si>
    <t>S. 16</t>
  </si>
  <si>
    <t>S. 17</t>
  </si>
  <si>
    <t>S. 18</t>
  </si>
  <si>
    <t>S. 19</t>
  </si>
  <si>
    <t>S. 20</t>
  </si>
  <si>
    <t>S. 21</t>
  </si>
  <si>
    <t>S. 22</t>
  </si>
  <si>
    <t>S. 23</t>
  </si>
  <si>
    <t>S. 24</t>
  </si>
  <si>
    <t>Ganancia por semana requerida</t>
  </si>
  <si>
    <t>para lograr 100% de rendimiento</t>
  </si>
  <si>
    <t>Mes (1)</t>
  </si>
  <si>
    <t>Mes (2)</t>
  </si>
  <si>
    <t>Mes (3)</t>
  </si>
  <si>
    <t>Mes (4)</t>
  </si>
  <si>
    <t>Mes (5)</t>
  </si>
  <si>
    <t>Mes (6)</t>
  </si>
  <si>
    <t>Margen Pips</t>
  </si>
  <si>
    <t>Lote Usado</t>
  </si>
  <si>
    <t>Riesgo T.</t>
  </si>
  <si>
    <t>Pips A.</t>
  </si>
  <si>
    <t xml:space="preserve">Lote </t>
  </si>
  <si>
    <r>
      <t xml:space="preserve">RCN </t>
    </r>
    <r>
      <rPr>
        <b/>
        <sz val="12"/>
        <color theme="0"/>
        <rFont val="Century Gothic"/>
        <family val="2"/>
      </rPr>
      <t>↓</t>
    </r>
  </si>
  <si>
    <t>Equity</t>
  </si>
  <si>
    <t>Patron</t>
  </si>
  <si>
    <t>Riesgo R.</t>
  </si>
  <si>
    <t>Tipo de cuenta:</t>
  </si>
  <si>
    <t>Estandar</t>
  </si>
  <si>
    <t>Mini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</si>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</sst>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&quot;$&quot;#,##0.00"/>
    <numFmt numFmtId="165" formatCode="0.0"/>
    <numFmt numFmtId="166" formatCode="0.0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0" tint="-4.9989318521683403E-2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b/>
      <sz val="14"/>
      <color theme="0"/>
      <name val="Century Gothic"/>
      <family val="2"/>
    </font>
    <font>
      <b/>
      <sz val="10"/>
      <color theme="0"/>
      <name val="Century Gothic"/>
      <family val="2"/>
    </font>
    <font>
      <b/>
      <sz val="12"/>
      <color theme="0"/>
      <name val="Century Gothic"/>
      <family val="2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indexed="64"/>
      </left>
      <right style="thin">
        <color theme="0" tint="-0.14996795556505021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1499679555650502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/>
      <diagonal/>
    </border>
    <border>
      <left style="double">
        <color indexed="64"/>
      </left>
      <right style="thin">
        <color theme="0" tint="-0.24994659260841701"/>
      </right>
      <top/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double">
        <color indexed="64"/>
      </bottom>
      <diagonal/>
    </border>
    <border>
      <left style="double">
        <color indexed="64"/>
      </left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auto="1"/>
      </right>
      <top style="double">
        <color indexed="64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double">
        <color theme="1"/>
      </right>
      <top style="double">
        <color auto="1"/>
      </top>
      <bottom/>
      <diagonal/>
    </border>
    <border>
      <left style="thin">
        <color theme="0" tint="-0.24994659260841701"/>
      </left>
      <right style="double">
        <color theme="1"/>
      </right>
      <top/>
      <bottom/>
      <diagonal/>
    </border>
    <border>
      <left style="double">
        <color theme="1"/>
      </left>
      <right/>
      <top style="double">
        <color theme="1"/>
      </top>
      <bottom/>
      <diagonal/>
    </border>
    <border>
      <left style="double">
        <color theme="1"/>
      </left>
      <right/>
      <top/>
      <bottom/>
      <diagonal/>
    </border>
    <border>
      <left style="thin">
        <color theme="0" tint="-0.24994659260841701"/>
      </left>
      <right style="double">
        <color theme="1"/>
      </right>
      <top/>
      <bottom style="double">
        <color indexed="64"/>
      </bottom>
      <diagonal/>
    </border>
    <border>
      <left style="double">
        <color theme="1"/>
      </left>
      <right/>
      <top/>
      <bottom style="double">
        <color theme="1"/>
      </bottom>
      <diagonal/>
    </border>
    <border>
      <left style="double">
        <color theme="1"/>
      </left>
      <right style="double">
        <color indexed="64"/>
      </right>
      <top style="double">
        <color theme="1"/>
      </top>
      <bottom style="thin">
        <color theme="0" tint="-0.34998626667073579"/>
      </bottom>
      <diagonal/>
    </border>
    <border>
      <left style="double">
        <color theme="1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1"/>
      </left>
      <right style="double">
        <color indexed="64"/>
      </right>
      <top style="thin">
        <color theme="0" tint="-0.34998626667073579"/>
      </top>
      <bottom style="double">
        <color theme="1"/>
      </bottom>
      <diagonal/>
    </border>
    <border>
      <left style="thin">
        <color theme="0" tint="-0.24994659260841701"/>
      </left>
      <right/>
      <top style="thin">
        <color indexed="64"/>
      </top>
      <bottom style="double">
        <color theme="1"/>
      </bottom>
      <diagonal/>
    </border>
    <border>
      <left style="thin">
        <color theme="0" tint="-0.24994659260841701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theme="1"/>
      </bottom>
      <diagonal/>
    </border>
    <border>
      <left/>
      <right style="slantDashDot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indexed="64"/>
      </right>
      <top style="thin">
        <color indexed="64"/>
      </top>
      <bottom style="double">
        <color theme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165" fontId="2" fillId="2" borderId="21" xfId="0" applyNumberFormat="1" applyFont="1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/>
    </xf>
    <xf numFmtId="2" fontId="2" fillId="2" borderId="21" xfId="0" applyNumberFormat="1" applyFont="1" applyFill="1" applyBorder="1" applyAlignment="1">
      <alignment horizontal="center"/>
    </xf>
    <xf numFmtId="8" fontId="0" fillId="0" borderId="0" xfId="0" applyNumberFormat="1"/>
    <xf numFmtId="0" fontId="0" fillId="0" borderId="5" xfId="0" applyBorder="1"/>
    <xf numFmtId="0" fontId="4" fillId="0" borderId="0" xfId="0" applyFont="1" applyFill="1" applyBorder="1" applyAlignment="1">
      <alignment horizontal="center"/>
    </xf>
    <xf numFmtId="10" fontId="0" fillId="2" borderId="28" xfId="0" applyNumberFormat="1" applyFill="1" applyBorder="1" applyAlignment="1">
      <alignment horizontal="center"/>
    </xf>
    <xf numFmtId="10" fontId="0" fillId="2" borderId="31" xfId="0" applyNumberFormat="1" applyFill="1" applyBorder="1" applyAlignment="1">
      <alignment horizontal="center"/>
    </xf>
    <xf numFmtId="10" fontId="0" fillId="0" borderId="34" xfId="0" applyNumberFormat="1" applyFill="1" applyBorder="1" applyAlignment="1">
      <alignment horizontal="center"/>
    </xf>
    <xf numFmtId="10" fontId="0" fillId="2" borderId="34" xfId="0" applyNumberFormat="1" applyFill="1" applyBorder="1" applyAlignment="1">
      <alignment horizontal="center"/>
    </xf>
    <xf numFmtId="10" fontId="1" fillId="0" borderId="35" xfId="0" applyNumberFormat="1" applyFont="1" applyFill="1" applyBorder="1" applyAlignment="1">
      <alignment horizontal="center"/>
    </xf>
    <xf numFmtId="10" fontId="1" fillId="0" borderId="36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/>
    </xf>
    <xf numFmtId="8" fontId="2" fillId="3" borderId="29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5" borderId="19" xfId="0" applyNumberFormat="1" applyFont="1" applyFill="1" applyBorder="1" applyAlignment="1">
      <alignment horizontal="center"/>
    </xf>
    <xf numFmtId="10" fontId="2" fillId="5" borderId="19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10" fontId="1" fillId="5" borderId="32" xfId="0" applyNumberFormat="1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2" fontId="2" fillId="5" borderId="20" xfId="0" applyNumberFormat="1" applyFont="1" applyFill="1" applyBorder="1" applyAlignment="1">
      <alignment horizontal="center"/>
    </xf>
    <xf numFmtId="10" fontId="6" fillId="0" borderId="38" xfId="0" applyNumberFormat="1" applyFont="1" applyFill="1" applyBorder="1" applyAlignment="1">
      <alignment horizontal="center"/>
    </xf>
    <xf numFmtId="10" fontId="1" fillId="0" borderId="22" xfId="0" applyNumberFormat="1" applyFont="1" applyFill="1" applyBorder="1" applyAlignment="1">
      <alignment horizontal="center"/>
    </xf>
    <xf numFmtId="10" fontId="1" fillId="0" borderId="24" xfId="0" applyNumberFormat="1" applyFont="1" applyFill="1" applyBorder="1" applyAlignment="1">
      <alignment horizontal="center"/>
    </xf>
    <xf numFmtId="0" fontId="0" fillId="0" borderId="26" xfId="0" applyBorder="1"/>
    <xf numFmtId="0" fontId="8" fillId="6" borderId="30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16" fontId="1" fillId="4" borderId="39" xfId="0" applyNumberFormat="1" applyFont="1" applyFill="1" applyBorder="1" applyAlignment="1">
      <alignment horizontal="left"/>
    </xf>
    <xf numFmtId="16" fontId="1" fillId="4" borderId="40" xfId="0" applyNumberFormat="1" applyFont="1" applyFill="1" applyBorder="1" applyAlignment="1">
      <alignment horizontal="left"/>
    </xf>
    <xf numFmtId="16" fontId="1" fillId="4" borderId="41" xfId="0" applyNumberFormat="1" applyFont="1" applyFill="1" applyBorder="1" applyAlignment="1">
      <alignment horizontal="left"/>
    </xf>
    <xf numFmtId="10" fontId="1" fillId="5" borderId="42" xfId="0" applyNumberFormat="1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0" fillId="2" borderId="44" xfId="0" applyNumberForma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10" fontId="2" fillId="2" borderId="46" xfId="0" applyNumberFormat="1" applyFont="1" applyFill="1" applyBorder="1" applyAlignment="1">
      <alignment horizontal="center"/>
    </xf>
    <xf numFmtId="1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10" fontId="0" fillId="0" borderId="0" xfId="0" applyNumberFormat="1"/>
    <xf numFmtId="10" fontId="2" fillId="2" borderId="45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15" fillId="4" borderId="11" xfId="0" applyNumberFormat="1" applyFont="1" applyFill="1" applyBorder="1" applyAlignment="1">
      <alignment horizontal="center"/>
    </xf>
    <xf numFmtId="164" fontId="15" fillId="4" borderId="13" xfId="0" applyNumberFormat="1" applyFont="1" applyFill="1" applyBorder="1" applyAlignment="1">
      <alignment horizontal="center"/>
    </xf>
    <xf numFmtId="8" fontId="12" fillId="0" borderId="0" xfId="0" applyNumberFormat="1" applyFont="1" applyAlignment="1">
      <alignment horizontal="center"/>
    </xf>
    <xf numFmtId="0" fontId="2" fillId="2" borderId="19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0" fontId="1" fillId="5" borderId="47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0" fontId="0" fillId="0" borderId="27" xfId="0" applyBorder="1"/>
    <xf numFmtId="10" fontId="14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6" borderId="2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0" fillId="6" borderId="25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7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18F02D"/>
      <color rgb="FFFF3737"/>
      <color rgb="FF66FF33"/>
      <color rgb="FFA2FF85"/>
      <color rgb="FFFF7D7D"/>
      <color rgb="FFFF4B4B"/>
      <color rgb="FFFF6600"/>
      <color rgb="FFCCECFF"/>
      <color rgb="FF97F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48"/>
    </mc:Choice>
    <mc:Fallback>
      <c:style val="4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02653222477109"/>
          <c:y val="4.8107254633391404E-2"/>
          <c:w val="0.88654931718087493"/>
          <c:h val="0.7106861886856064"/>
        </c:manualLayout>
      </c:layout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  <a:ln>
              <a:gradFill>
                <a:gsLst>
                  <a:gs pos="0">
                    <a:schemeClr val="tx1"/>
                  </a:gs>
                  <a:gs pos="50000">
                    <a:srgbClr val="4F81BD">
                      <a:tint val="44500"/>
                      <a:satMod val="160000"/>
                    </a:srgbClr>
                  </a:gs>
                  <a:gs pos="100000">
                    <a:srgbClr val="4F81BD">
                      <a:tint val="23500"/>
                      <a:satMod val="160000"/>
                    </a:srgbClr>
                  </a:gs>
                </a:gsLst>
                <a:lin ang="5400000" scaled="0"/>
              </a:gra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BS!$N$6:$N$30</c:f>
              <c:strCache>
                <c:ptCount val="25"/>
                <c:pt idx="0">
                  <c:v>C. Iinicial</c:v>
                </c:pt>
                <c:pt idx="1">
                  <c:v>S. 1</c:v>
                </c:pt>
                <c:pt idx="2">
                  <c:v>S. 2</c:v>
                </c:pt>
                <c:pt idx="3">
                  <c:v>S. 3</c:v>
                </c:pt>
                <c:pt idx="4">
                  <c:v>S. 4</c:v>
                </c:pt>
                <c:pt idx="5">
                  <c:v>S. 5</c:v>
                </c:pt>
                <c:pt idx="6">
                  <c:v>S. 6</c:v>
                </c:pt>
                <c:pt idx="7">
                  <c:v>S. 7</c:v>
                </c:pt>
                <c:pt idx="8">
                  <c:v>S. 8</c:v>
                </c:pt>
                <c:pt idx="9">
                  <c:v>S. 9</c:v>
                </c:pt>
                <c:pt idx="10">
                  <c:v>S. 10</c:v>
                </c:pt>
                <c:pt idx="11">
                  <c:v>S. 11</c:v>
                </c:pt>
                <c:pt idx="12">
                  <c:v>S. 12</c:v>
                </c:pt>
                <c:pt idx="13">
                  <c:v>S. 13</c:v>
                </c:pt>
                <c:pt idx="14">
                  <c:v>S. 14</c:v>
                </c:pt>
                <c:pt idx="15">
                  <c:v>S. 15</c:v>
                </c:pt>
                <c:pt idx="16">
                  <c:v>S. 16</c:v>
                </c:pt>
                <c:pt idx="17">
                  <c:v>S. 17</c:v>
                </c:pt>
                <c:pt idx="18">
                  <c:v>S. 18</c:v>
                </c:pt>
                <c:pt idx="19">
                  <c:v>S. 19</c:v>
                </c:pt>
                <c:pt idx="20">
                  <c:v>S. 20</c:v>
                </c:pt>
                <c:pt idx="21">
                  <c:v>S. 21</c:v>
                </c:pt>
                <c:pt idx="22">
                  <c:v>S. 22</c:v>
                </c:pt>
                <c:pt idx="23">
                  <c:v>S. 23</c:v>
                </c:pt>
                <c:pt idx="24">
                  <c:v>S. 24</c:v>
                </c:pt>
              </c:strCache>
            </c:strRef>
          </c:cat>
          <c:val>
            <c:numRef>
              <c:f>BS!$O$6:$O$30</c:f>
              <c:numCache>
                <c:formatCode>"$"#,##0.00</c:formatCode>
                <c:ptCount val="25"/>
                <c:pt idx="0" formatCode="&quot;$&quot;#,##0.00_);[Red]\(&quot;$&quot;#,##0.00\)">
                  <c:v>10000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687296"/>
        <c:axId val="59278464"/>
      </c:barChart>
      <c:catAx>
        <c:axId val="8568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50" b="1">
                <a:solidFill>
                  <a:schemeClr val="bg1"/>
                </a:solidFill>
              </a:defRPr>
            </a:pPr>
            <a:endParaRPr lang="es-MX"/>
          </a:p>
        </c:txPr>
        <c:crossAx val="59278464"/>
        <c:crosses val="autoZero"/>
        <c:auto val="1"/>
        <c:lblAlgn val="ctr"/>
        <c:lblOffset val="100"/>
        <c:noMultiLvlLbl val="0"/>
      </c:catAx>
      <c:valAx>
        <c:axId val="59278464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out"/>
        <c:minorTickMark val="none"/>
        <c:tickLblPos val="nextTo"/>
        <c:txPr>
          <a:bodyPr/>
          <a:lstStyle/>
          <a:p>
            <a:pPr>
              <a:defRPr sz="1100" b="1" u="none">
                <a:solidFill>
                  <a:schemeClr val="bg1"/>
                </a:solidFill>
              </a:defRPr>
            </a:pPr>
            <a:endParaRPr lang="es-MX"/>
          </a:p>
        </c:txPr>
        <c:crossAx val="85687296"/>
        <c:crosses val="autoZero"/>
        <c:crossBetween val="between"/>
      </c:valAx>
      <c:spPr>
        <a:blipFill dpi="0" rotWithShape="1">
          <a:blip xmlns:r="http://schemas.openxmlformats.org/officeDocument/2006/relationships" r:embed="rId2">
            <a:alphaModFix amt="56000"/>
          </a:blip>
          <a:srcRect/>
          <a:tile tx="0" ty="0" sx="100000" sy="100000" flip="none" algn="tl"/>
        </a:blipFill>
        <a:ln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3"/>
      <a:stretch>
        <a:fillRect/>
      </a:stretch>
    </a:blipFill>
    <a:ln w="44450">
      <a:solidFill>
        <a:schemeClr val="tx1">
          <a:lumMod val="95000"/>
          <a:lumOff val="5000"/>
        </a:schemeClr>
      </a:solidFill>
    </a:ln>
    <a:scene3d>
      <a:camera prst="orthographicFront"/>
      <a:lightRig rig="balanced" dir="t">
        <a:rot lat="0" lon="0" rev="8700000"/>
      </a:lightRig>
    </a:scene3d>
    <a:sp3d>
      <a:bevelT w="190500" h="38100"/>
    </a:sp3d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48"/>
    </mc:Choice>
    <mc:Fallback>
      <c:style val="48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298631566681032E-2"/>
          <c:y val="0.1081805403515218"/>
          <c:w val="0.88076048238015914"/>
          <c:h val="0.78231325754623759"/>
        </c:manualLayout>
      </c:layout>
      <c:barChart>
        <c:barDir val="col"/>
        <c:grouping val="clustered"/>
        <c:varyColors val="0"/>
        <c:ser>
          <c:idx val="0"/>
          <c:order val="0"/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  <a:ln w="9525">
              <a:solidFill>
                <a:schemeClr val="tx1">
                  <a:lumMod val="50000"/>
                  <a:lumOff val="50000"/>
                </a:schemeClr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val>
            <c:numRef>
              <c:f>BS!$E$9:$E$32</c:f>
              <c:numCache>
                <c:formatCode>"$"#,##0.00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684224"/>
        <c:axId val="59280768"/>
      </c:barChart>
      <c:catAx>
        <c:axId val="856842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100" b="1" baseline="0">
                <a:solidFill>
                  <a:sysClr val="windowText" lastClr="000000"/>
                </a:solidFill>
              </a:defRPr>
            </a:pPr>
            <a:endParaRPr lang="es-MX"/>
          </a:p>
        </c:txPr>
        <c:crossAx val="59280768"/>
        <c:crosses val="autoZero"/>
        <c:auto val="1"/>
        <c:lblAlgn val="ctr"/>
        <c:lblOffset val="100"/>
        <c:noMultiLvlLbl val="0"/>
      </c:catAx>
      <c:valAx>
        <c:axId val="59280768"/>
        <c:scaling>
          <c:orientation val="minMax"/>
        </c:scaling>
        <c:delete val="0"/>
        <c:axPos val="l"/>
        <c:majorGridlines/>
        <c:numFmt formatCode="&quot;$&quot;#,##0.00" sourceLinked="1"/>
        <c:majorTickMark val="out"/>
        <c:minorTickMark val="none"/>
        <c:tickLblPos val="nextTo"/>
        <c:txPr>
          <a:bodyPr/>
          <a:lstStyle/>
          <a:p>
            <a:pPr>
              <a:defRPr sz="1100" b="1">
                <a:solidFill>
                  <a:schemeClr val="bg1"/>
                </a:solidFill>
              </a:defRPr>
            </a:pPr>
            <a:endParaRPr lang="es-MX"/>
          </a:p>
        </c:txPr>
        <c:crossAx val="85684224"/>
        <c:crosses val="autoZero"/>
        <c:crossBetween val="between"/>
      </c:valAx>
      <c:spPr>
        <a:blipFill dpi="0" rotWithShape="1">
          <a:blip xmlns:r="http://schemas.openxmlformats.org/officeDocument/2006/relationships" r:embed="rId2">
            <a:alphaModFix amt="56000"/>
          </a:blip>
          <a:srcRect/>
          <a:tile tx="0" ty="0" sx="100000" sy="100000" flip="none" algn="tl"/>
        </a:blipFill>
        <a:ln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3"/>
      <a:stretch>
        <a:fillRect/>
      </a:stretch>
    </a:blipFill>
    <a:ln w="44450">
      <a:solidFill>
        <a:schemeClr val="tx1">
          <a:lumMod val="95000"/>
          <a:lumOff val="5000"/>
        </a:schemeClr>
      </a:solidFill>
    </a:ln>
    <a:scene3d>
      <a:camera prst="orthographicFront"/>
      <a:lightRig rig="balanced" dir="t">
        <a:rot lat="0" lon="0" rev="8700000"/>
      </a:lightRig>
    </a:scene3d>
    <a:sp3d>
      <a:bevelT w="190500" h="38100"/>
    </a:sp3d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4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7.png"/><Relationship Id="rId5" Type="http://schemas.openxmlformats.org/officeDocument/2006/relationships/hyperlink" Target="http://www.tradingunited.es/foro/forum.php" TargetMode="External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7326</xdr:colOff>
      <xdr:row>35</xdr:row>
      <xdr:rowOff>7328</xdr:rowOff>
    </xdr:from>
    <xdr:to>
      <xdr:col>10</xdr:col>
      <xdr:colOff>0</xdr:colOff>
      <xdr:row>48</xdr:row>
      <xdr:rowOff>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7327</xdr:colOff>
      <xdr:row>50</xdr:row>
      <xdr:rowOff>0</xdr:rowOff>
    </xdr:from>
    <xdr:to>
      <xdr:col>10</xdr:col>
      <xdr:colOff>7938</xdr:colOff>
      <xdr:row>62</xdr:row>
      <xdr:rowOff>190499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2</xdr:row>
      <xdr:rowOff>149089</xdr:rowOff>
    </xdr:from>
    <xdr:to>
      <xdr:col>6</xdr:col>
      <xdr:colOff>8282</xdr:colOff>
      <xdr:row>4</xdr:row>
      <xdr:rowOff>57979</xdr:rowOff>
    </xdr:to>
    <xdr:pic>
      <xdr:nvPicPr>
        <xdr:cNvPr id="9" name="8 Imagen" descr="BS.bmp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0" y="149089"/>
          <a:ext cx="3611217" cy="32302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  <a:reflection blurRad="12700" stA="38000" endPos="28000" dist="5000" dir="5400000" sy="-100000" algn="bl" rotWithShape="0"/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</xdr:pic>
    <xdr:clientData/>
  </xdr:twoCellAnchor>
  <xdr:twoCellAnchor editAs="oneCell">
    <xdr:from>
      <xdr:col>8</xdr:col>
      <xdr:colOff>0</xdr:colOff>
      <xdr:row>2</xdr:row>
      <xdr:rowOff>140806</xdr:rowOff>
    </xdr:from>
    <xdr:to>
      <xdr:col>11</xdr:col>
      <xdr:colOff>16566</xdr:colOff>
      <xdr:row>4</xdr:row>
      <xdr:rowOff>57977</xdr:rowOff>
    </xdr:to>
    <xdr:pic>
      <xdr:nvPicPr>
        <xdr:cNvPr id="11" name="10 Imagen" descr="BS - Copy copia.bmp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25717" y="140806"/>
          <a:ext cx="3105979" cy="33130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  <a:reflection blurRad="12700" stA="38000" endPos="28000" dist="5000" dir="5400000" sy="-100000" algn="bl" rotWithShape="0"/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</xdr:pic>
    <xdr:clientData/>
  </xdr:twoCellAnchor>
  <xdr:twoCellAnchor editAs="oneCell">
    <xdr:from>
      <xdr:col>8</xdr:col>
      <xdr:colOff>99393</xdr:colOff>
      <xdr:row>26</xdr:row>
      <xdr:rowOff>107673</xdr:rowOff>
    </xdr:from>
    <xdr:to>
      <xdr:col>11</xdr:col>
      <xdr:colOff>662610</xdr:colOff>
      <xdr:row>29</xdr:row>
      <xdr:rowOff>99391</xdr:rowOff>
    </xdr:to>
    <xdr:pic>
      <xdr:nvPicPr>
        <xdr:cNvPr id="2" name="1 Imagen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110" y="5541064"/>
          <a:ext cx="3652630" cy="621197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0.08204</cdr:x>
      <cdr:y>0</cdr:y>
    </cdr:from>
    <cdr:to>
      <cdr:x>0.4544</cdr:x>
      <cdr:y>0.14835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45719" y="0"/>
          <a:ext cx="2477026" cy="367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MX" sz="1100" b="1">
              <a:solidFill>
                <a:schemeClr val="bg1"/>
              </a:solidFill>
              <a:latin typeface="Century Gothic" pitchFamily="34" charset="0"/>
            </a:rPr>
            <a:t>Capital G/P Por semana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B1:R86"/>
  <sheetViews>
    <sheetView tabSelected="1" zoomScale="115" zoomScaleNormal="115" workbookViewId="0">
      <selection activeCell="I34" sqref="I3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10.28515625" customWidth="1"/>
    <col min="4" max="4" width="13.85546875" customWidth="1"/>
    <col min="5" max="5" width="12.85546875" customWidth="1"/>
    <col min="6" max="6" width="16.85546875" customWidth="1"/>
    <col min="7" max="7" width="10" customWidth="1"/>
    <col min="8" max="8" width="4.28515625" customWidth="1"/>
    <col min="9" max="9" width="15.140625" customWidth="1"/>
    <col min="10" max="10" width="16.5703125" customWidth="1"/>
    <col min="11" max="11" width="14.7109375" customWidth="1"/>
    <col min="13" max="13" width="11.42578125" style="65" customWidth="1"/>
    <col min="14" max="16" width="11.42578125" style="61"/>
    <col min="17" max="17" width="11.5703125" style="65" customWidth="1"/>
    <col min="18" max="18" width="11.42578125" style="65"/>
  </cols>
  <sheetData>
    <row r="1" spans="2:16" ht="15.75" thickBot="1" x14ac:dyDescent="0.3"/>
    <row r="2" spans="2:16" ht="16.5" thickTop="1" thickBot="1" x14ac:dyDescent="0.3">
      <c r="C2" s="87" t="s">
        <v>56</v>
      </c>
      <c r="D2" s="87"/>
      <c r="E2" s="86" t="s">
        <v>57</v>
      </c>
    </row>
    <row r="3" spans="2:16" ht="15.75" thickTop="1" x14ac:dyDescent="0.25"/>
    <row r="4" spans="2:16" ht="17.25" customHeight="1" x14ac:dyDescent="0.25">
      <c r="C4" s="90"/>
      <c r="D4" s="90"/>
      <c r="E4" s="90"/>
      <c r="F4" s="90"/>
      <c r="G4" s="18"/>
      <c r="I4" s="90"/>
      <c r="J4" s="90"/>
      <c r="K4" s="90"/>
    </row>
    <row r="5" spans="2:16" ht="15.75" thickBot="1" x14ac:dyDescent="0.3">
      <c r="I5" s="45"/>
      <c r="K5" s="45"/>
    </row>
    <row r="6" spans="2:16" ht="16.5" thickTop="1" thickBot="1" x14ac:dyDescent="0.3">
      <c r="C6" s="91" t="s">
        <v>0</v>
      </c>
      <c r="D6" s="92"/>
      <c r="E6" s="29">
        <v>10000</v>
      </c>
      <c r="I6" s="46" t="s">
        <v>3</v>
      </c>
      <c r="J6" s="47" t="s">
        <v>48</v>
      </c>
      <c r="K6" s="48" t="s">
        <v>47</v>
      </c>
      <c r="N6" s="61" t="s">
        <v>14</v>
      </c>
      <c r="O6" s="70">
        <f>(E6)</f>
        <v>10000</v>
      </c>
      <c r="P6" s="60">
        <v>0.01</v>
      </c>
    </row>
    <row r="7" spans="2:16" ht="16.5" thickTop="1" thickBot="1" x14ac:dyDescent="0.3">
      <c r="C7" s="6" t="s">
        <v>1</v>
      </c>
      <c r="D7" s="7" t="s">
        <v>53</v>
      </c>
      <c r="E7" s="8"/>
      <c r="F7" s="25" t="s">
        <v>2</v>
      </c>
      <c r="G7" s="27"/>
      <c r="H7" s="1"/>
      <c r="I7" s="12">
        <f>(D33)</f>
        <v>10000</v>
      </c>
      <c r="J7" s="41">
        <v>1</v>
      </c>
      <c r="K7" s="13">
        <f>IF(E2="Estandar",(I7/J7)/10,IF(E2="Mini",(I7/(J7)),(I7/(J7))*10))</f>
        <v>1000</v>
      </c>
      <c r="N7" s="61" t="s">
        <v>15</v>
      </c>
      <c r="O7" s="62">
        <f t="shared" ref="O7:O30" si="0">(D9)</f>
        <v>0</v>
      </c>
      <c r="P7" s="60">
        <v>1.4999999999999999E-2</v>
      </c>
    </row>
    <row r="8" spans="2:16" ht="14.25" customHeight="1" thickTop="1" thickBot="1" x14ac:dyDescent="0.3">
      <c r="C8" s="9" t="s">
        <v>4</v>
      </c>
      <c r="D8" s="10" t="s">
        <v>6</v>
      </c>
      <c r="E8" s="11" t="s">
        <v>5</v>
      </c>
      <c r="F8" s="26" t="s">
        <v>5</v>
      </c>
      <c r="G8" s="28"/>
      <c r="H8" s="1"/>
      <c r="I8" s="17"/>
      <c r="J8" s="82"/>
      <c r="K8" s="17"/>
      <c r="N8" s="61" t="s">
        <v>16</v>
      </c>
      <c r="O8" s="62">
        <f t="shared" si="0"/>
        <v>0</v>
      </c>
      <c r="P8" s="60">
        <v>0.02</v>
      </c>
    </row>
    <row r="9" spans="2:16" ht="16.5" thickTop="1" x14ac:dyDescent="0.25">
      <c r="B9" s="50">
        <v>41385</v>
      </c>
      <c r="C9" s="2">
        <v>1</v>
      </c>
      <c r="D9" s="68"/>
      <c r="E9" s="4">
        <f>IF(D9&gt;0,D9-E6,0)</f>
        <v>0</v>
      </c>
      <c r="F9" s="20">
        <f>((E9/E6)*100)/100</f>
        <v>0</v>
      </c>
      <c r="G9" s="24"/>
      <c r="I9" s="49" t="s">
        <v>8</v>
      </c>
      <c r="J9" s="47" t="s">
        <v>9</v>
      </c>
      <c r="K9" s="48" t="s">
        <v>10</v>
      </c>
      <c r="M9" s="83"/>
      <c r="N9" s="61" t="s">
        <v>17</v>
      </c>
      <c r="O9" s="62">
        <f t="shared" si="0"/>
        <v>0</v>
      </c>
      <c r="P9" s="60">
        <v>2.5000000000000001E-2</v>
      </c>
    </row>
    <row r="10" spans="2:16" ht="16.5" thickBot="1" x14ac:dyDescent="0.3">
      <c r="B10" s="51"/>
      <c r="C10" s="3">
        <v>2</v>
      </c>
      <c r="D10" s="69"/>
      <c r="E10" s="5">
        <f t="shared" ref="E10:E15" si="1">IF(D10&gt;0,D10-D9,0)</f>
        <v>0</v>
      </c>
      <c r="F10" s="19">
        <f>((E10/E6)*100)/100</f>
        <v>0</v>
      </c>
      <c r="G10" s="24"/>
      <c r="I10" s="32">
        <v>0.1</v>
      </c>
      <c r="J10" s="14">
        <f>(D33*I10)</f>
        <v>1000</v>
      </c>
      <c r="K10" s="15">
        <f>IF(E2="Estandar",(J10/J7)/10,IF(E2="Mini",(J10/J7),(J10/J7)*10))</f>
        <v>100</v>
      </c>
      <c r="M10" s="83"/>
      <c r="N10" s="61" t="s">
        <v>18</v>
      </c>
      <c r="O10" s="62">
        <f t="shared" si="0"/>
        <v>0</v>
      </c>
      <c r="P10" s="60">
        <v>0.03</v>
      </c>
    </row>
    <row r="11" spans="2:16" ht="17.25" thickTop="1" thickBot="1" x14ac:dyDescent="0.3">
      <c r="B11" s="51"/>
      <c r="C11" s="3">
        <v>3</v>
      </c>
      <c r="D11" s="69"/>
      <c r="E11" s="5">
        <f t="shared" si="1"/>
        <v>0</v>
      </c>
      <c r="F11" s="19">
        <f>((E11/E6)*100)/100</f>
        <v>0</v>
      </c>
      <c r="G11" s="42" t="s">
        <v>41</v>
      </c>
      <c r="I11" s="17"/>
      <c r="J11" s="82"/>
      <c r="K11" s="17"/>
      <c r="N11" s="61" t="s">
        <v>19</v>
      </c>
      <c r="O11" s="62">
        <f t="shared" si="0"/>
        <v>0</v>
      </c>
      <c r="P11" s="60">
        <v>3.5000000000000003E-2</v>
      </c>
    </row>
    <row r="12" spans="2:16" ht="17.25" thickTop="1" thickBot="1" x14ac:dyDescent="0.3">
      <c r="B12" s="51"/>
      <c r="C12" s="3">
        <v>4</v>
      </c>
      <c r="D12" s="69"/>
      <c r="E12" s="5">
        <f t="shared" si="1"/>
        <v>0</v>
      </c>
      <c r="F12" s="19">
        <f>((E12/E6)*100)/100</f>
        <v>0</v>
      </c>
      <c r="G12" s="22" t="str">
        <f>+IF(D12&lt;&gt;"",(D12/$E$6)-1,IF(D11&lt;&gt;"",(D11/$E$6)-1,IF(D10&lt;&gt;"",(D10/$E$6)-1,IF(D9&lt;&gt;"",(D9/$E$6)-1,""))))</f>
        <v/>
      </c>
      <c r="I12" s="49" t="s">
        <v>13</v>
      </c>
      <c r="J12" s="47" t="s">
        <v>11</v>
      </c>
      <c r="K12" s="48" t="s">
        <v>12</v>
      </c>
      <c r="N12" s="61" t="s">
        <v>20</v>
      </c>
      <c r="O12" s="62">
        <f t="shared" si="0"/>
        <v>0</v>
      </c>
      <c r="P12" s="60">
        <v>0.04</v>
      </c>
    </row>
    <row r="13" spans="2:16" ht="17.25" thickTop="1" thickBot="1" x14ac:dyDescent="0.3">
      <c r="B13" s="51"/>
      <c r="C13" s="3">
        <v>5</v>
      </c>
      <c r="D13" s="69"/>
      <c r="E13" s="5">
        <f t="shared" si="1"/>
        <v>0</v>
      </c>
      <c r="F13" s="19">
        <f>((E13/E6)*100)/100</f>
        <v>0</v>
      </c>
      <c r="G13" s="43"/>
      <c r="I13" s="31">
        <v>100</v>
      </c>
      <c r="J13" s="14">
        <f>IF(E2="Estandar",(I13*J7)*10,IF(E2="Mini",(I13*J7),(I13*J7)/10))</f>
        <v>1000</v>
      </c>
      <c r="K13" s="15">
        <f>(J13/D33)*100</f>
        <v>10</v>
      </c>
      <c r="M13" s="83"/>
      <c r="N13" s="61" t="s">
        <v>21</v>
      </c>
      <c r="O13" s="62">
        <f t="shared" si="0"/>
        <v>0</v>
      </c>
      <c r="P13" s="60">
        <v>4.4999999999999998E-2</v>
      </c>
    </row>
    <row r="14" spans="2:16" ht="17.25" thickTop="1" thickBot="1" x14ac:dyDescent="0.3">
      <c r="B14" s="51"/>
      <c r="C14" s="3">
        <v>6</v>
      </c>
      <c r="D14" s="69"/>
      <c r="E14" s="5">
        <f t="shared" si="1"/>
        <v>0</v>
      </c>
      <c r="F14" s="19">
        <f>((E14/E6)*100)/100</f>
        <v>0</v>
      </c>
      <c r="G14" s="44"/>
      <c r="M14" s="83"/>
      <c r="N14" s="61" t="s">
        <v>22</v>
      </c>
      <c r="O14" s="62">
        <f t="shared" si="0"/>
        <v>0</v>
      </c>
      <c r="P14" s="60">
        <v>0.05</v>
      </c>
    </row>
    <row r="15" spans="2:16" ht="17.25" thickTop="1" thickBot="1" x14ac:dyDescent="0.3">
      <c r="B15" s="51"/>
      <c r="C15" s="3">
        <v>7</v>
      </c>
      <c r="D15" s="69"/>
      <c r="E15" s="5">
        <f t="shared" si="1"/>
        <v>0</v>
      </c>
      <c r="F15" s="19">
        <f>((E15/E6)*100)/100</f>
        <v>0</v>
      </c>
      <c r="G15" s="42" t="s">
        <v>42</v>
      </c>
      <c r="I15" s="93" t="s">
        <v>39</v>
      </c>
      <c r="J15" s="94"/>
      <c r="K15" s="56">
        <f>IF(P26&gt;0,(E6-E33)/P26,(E6-E33)/P25)</f>
        <v>416.66666666666669</v>
      </c>
      <c r="L15" s="58" t="s">
        <v>52</v>
      </c>
      <c r="N15" s="61" t="s">
        <v>23</v>
      </c>
      <c r="O15" s="62">
        <f t="shared" si="0"/>
        <v>0</v>
      </c>
      <c r="P15" s="60">
        <v>5.5E-2</v>
      </c>
    </row>
    <row r="16" spans="2:16" ht="17.25" thickTop="1" thickBot="1" x14ac:dyDescent="0.3">
      <c r="B16" s="51"/>
      <c r="C16" s="3">
        <v>8</v>
      </c>
      <c r="D16" s="69"/>
      <c r="E16" s="5">
        <f t="shared" ref="E16:E32" si="2">IF(D16&gt;0,D16-D15,0)</f>
        <v>0</v>
      </c>
      <c r="F16" s="19">
        <f>((E16/E6)*100)/100</f>
        <v>0</v>
      </c>
      <c r="G16" s="22" t="str">
        <f>+IF(D16&lt;&gt;"",(D16/$D$12)-1,IF(D15&lt;&gt;"",(D15/$D$12)-1,IF(D14&lt;&gt;"",(D14/$D$12)-1,IF(D13&lt;&gt;"",(D13/$D$12)-1,""))))</f>
        <v/>
      </c>
      <c r="I16" s="95" t="s">
        <v>40</v>
      </c>
      <c r="J16" s="96"/>
      <c r="K16" s="59">
        <f>(K15/E6*100)/100</f>
        <v>4.1666666666666671E-2</v>
      </c>
      <c r="L16" s="64">
        <f>(((E6*2)/D33)^(1/P26))-1</f>
        <v>2.9302236643492074E-2</v>
      </c>
      <c r="N16" s="61" t="s">
        <v>24</v>
      </c>
      <c r="O16" s="62">
        <f t="shared" si="0"/>
        <v>0</v>
      </c>
      <c r="P16" s="60">
        <v>0.06</v>
      </c>
    </row>
    <row r="17" spans="2:16" ht="17.25" thickTop="1" thickBot="1" x14ac:dyDescent="0.3">
      <c r="B17" s="51"/>
      <c r="C17" s="3">
        <v>9</v>
      </c>
      <c r="D17" s="69"/>
      <c r="E17" s="5">
        <f t="shared" si="2"/>
        <v>0</v>
      </c>
      <c r="F17" s="19">
        <f>((E17/E6)*100)/100</f>
        <v>0</v>
      </c>
      <c r="G17" s="23"/>
      <c r="I17" s="88" t="str">
        <f>IF(P26=24,"por las siguientes 24 semanas",IF(P26=23,"por las siguientes 23 semanas",IF(P26=22,"por las siguientes 22 semanas",IF(P26=21,"por las siguientes 21 semanas",IF(P26=20,"por las siguientes 20 semanas",IF(P26=19,"por las siguientes 19 semanas",IF(P26=18,"por las siguientes 18 semanas",IF(P26=17,"por las siguientes 17 semanas",IF(P26=16,"por las siguientes 16 semanas",IF(P26=15,"por las siguientes 15 semanas",IF(P26=14,"por las siguientes 14 semanas",IF(P26=13,"por las siguientes 13 semanas",IF(P26=12,"por las siguientes 12 semanas",IF(P26=11,"por las siguientes 11 semanas",IF(P26=10,"por las siguientes 10 semanas",IF(P26=9,"por las siguientes 9 semanas",IF(P26=8,"por las siguientes 8 semanas",IF(P26=7,"por las siguientes 7 semanas",IF(P26=6,"por las siguientes 6 semanas",IF(P26=5,"por las siguientes 5 semanas",IF(P26=4,"por las siguientes 4 semanas",IF(P26=3,"por las siguientes 3 semanas",IF(P26=2,"por las siguientes 2 semanas",IF(P26=1,"en la siguiente semana","en la semana actual"))))))))))))))))))))))))</f>
        <v>por las siguientes 24 semanas</v>
      </c>
      <c r="J17" s="89"/>
      <c r="K17" s="57">
        <f>IF(P26=23,E9-K15,IF(P26=22,E10-K15,IF(P26=21,E11-K15,IF(P26=20,E12-K15,IF(P26=19,E13-K15,IF(P26=18,E14-K15,IF(P26=17,E15-K15,IF(P26=16,E16-K15,IF(P26=15,E17-K15,IF(P26=14,E18-K15,IF(P26=13,E19-K15,IF(P26=12,E20-K15,IF(P26=11,E21-K15,IF(P26=10,E22-K15,IF(P26=9,E23-K15,IF(P26=8,E24-K15,IF(P26=7,E25-K15,IF(P26=6,E26-K15,IF(P26=5,E27-K15,IF(P26=4,E28-K15,IF(P26=3,E29-K15,IF(P26=2,E30-K15,IF(P26=1,E31-K15,IF(P26=0,E32-K15,E33-K15))))))))))))))))))))))))</f>
        <v>-416.66666666666669</v>
      </c>
      <c r="L17" s="67"/>
      <c r="N17" s="61" t="s">
        <v>25</v>
      </c>
      <c r="O17" s="62">
        <f t="shared" si="0"/>
        <v>0</v>
      </c>
      <c r="P17" s="60">
        <v>6.5000000000000002E-2</v>
      </c>
    </row>
    <row r="18" spans="2:16" ht="16.5" thickTop="1" x14ac:dyDescent="0.25">
      <c r="B18" s="51"/>
      <c r="C18" s="3">
        <v>10</v>
      </c>
      <c r="D18" s="69"/>
      <c r="E18" s="5">
        <f>IF(D18&gt;0,D18-D17,0)</f>
        <v>0</v>
      </c>
      <c r="F18" s="19">
        <f>((E18/E6)*100)/100</f>
        <v>0</v>
      </c>
      <c r="G18" s="24"/>
      <c r="L18" s="67"/>
      <c r="N18" s="61" t="s">
        <v>26</v>
      </c>
      <c r="O18" s="62">
        <f t="shared" si="0"/>
        <v>0</v>
      </c>
      <c r="P18" s="60">
        <v>7.0000000000000007E-2</v>
      </c>
    </row>
    <row r="19" spans="2:16" ht="16.5" thickBot="1" x14ac:dyDescent="0.3">
      <c r="B19" s="51"/>
      <c r="C19" s="3">
        <v>11</v>
      </c>
      <c r="D19" s="69"/>
      <c r="E19" s="5">
        <f t="shared" si="2"/>
        <v>0</v>
      </c>
      <c r="F19" s="19">
        <f>((E19/E6)*100)/100</f>
        <v>0</v>
      </c>
      <c r="G19" s="42" t="s">
        <v>43</v>
      </c>
      <c r="N19" s="61" t="s">
        <v>27</v>
      </c>
      <c r="O19" s="62">
        <f t="shared" ref="O19:O25" si="3">(D21)</f>
        <v>0</v>
      </c>
      <c r="P19" s="60">
        <v>7.4999999999999997E-2</v>
      </c>
    </row>
    <row r="20" spans="2:16" ht="17.25" thickTop="1" thickBot="1" x14ac:dyDescent="0.3">
      <c r="B20" s="51"/>
      <c r="C20" s="3">
        <v>12</v>
      </c>
      <c r="D20" s="69"/>
      <c r="E20" s="5">
        <f t="shared" si="2"/>
        <v>0</v>
      </c>
      <c r="F20" s="19">
        <f>((E20/E6)*100)/100</f>
        <v>0</v>
      </c>
      <c r="G20" s="22" t="str">
        <f>+IF(D20&lt;&gt;"",(D20/$D$16)-1,IF(D19&lt;&gt;"",(D19/$D$16)-1,IF(D18&lt;&gt;"",(D18/$D$16)-1,IF(D17&lt;&gt;"",(D17/$D$16)-1,""))))</f>
        <v/>
      </c>
      <c r="I20" s="49" t="s">
        <v>3</v>
      </c>
      <c r="J20" s="47" t="s">
        <v>49</v>
      </c>
      <c r="K20" s="47" t="s">
        <v>50</v>
      </c>
      <c r="L20" s="48" t="s">
        <v>51</v>
      </c>
      <c r="M20" s="84"/>
      <c r="N20" s="61" t="s">
        <v>28</v>
      </c>
      <c r="O20" s="62">
        <f t="shared" si="3"/>
        <v>0</v>
      </c>
      <c r="P20" s="60">
        <v>0.08</v>
      </c>
    </row>
    <row r="21" spans="2:16" ht="17.25" thickTop="1" thickBot="1" x14ac:dyDescent="0.3">
      <c r="B21" s="51"/>
      <c r="C21" s="3">
        <v>13</v>
      </c>
      <c r="D21" s="69"/>
      <c r="E21" s="5">
        <f t="shared" ref="E21:E28" si="4">IF(D21&gt;0,D21-D20,0)</f>
        <v>0</v>
      </c>
      <c r="F21" s="19">
        <f>((E21/E6)*100)/100</f>
        <v>0</v>
      </c>
      <c r="G21" s="23"/>
      <c r="I21" s="12">
        <f>(D33)</f>
        <v>10000</v>
      </c>
      <c r="J21" s="53">
        <v>0.01</v>
      </c>
      <c r="K21" s="54">
        <v>100</v>
      </c>
      <c r="L21" s="55">
        <f>IF(E2="Micro",IF(K21&gt;0,(P27/K21)*10,0),IF(E2="Mini",IF(K21&gt;0,(P27/K21),0),IF(K21&gt;0,(P27/K21)/10,0)))</f>
        <v>0.1</v>
      </c>
      <c r="M21" s="85"/>
      <c r="N21" s="61" t="s">
        <v>29</v>
      </c>
      <c r="O21" s="62">
        <f t="shared" si="3"/>
        <v>0</v>
      </c>
      <c r="P21" s="60">
        <v>8.5000000000000006E-2</v>
      </c>
    </row>
    <row r="22" spans="2:16" ht="17.25" thickTop="1" thickBot="1" x14ac:dyDescent="0.3">
      <c r="B22" s="51"/>
      <c r="C22" s="3">
        <v>14</v>
      </c>
      <c r="D22" s="69"/>
      <c r="E22" s="5">
        <f t="shared" si="4"/>
        <v>0</v>
      </c>
      <c r="F22" s="19">
        <f>((E22/E6)*100)/100</f>
        <v>0</v>
      </c>
      <c r="G22" s="24"/>
      <c r="I22" s="74"/>
      <c r="J22" s="38"/>
      <c r="K22" s="77"/>
      <c r="L22" s="77"/>
      <c r="M22" s="85"/>
      <c r="N22" s="61" t="s">
        <v>30</v>
      </c>
      <c r="O22" s="62">
        <f t="shared" si="3"/>
        <v>0</v>
      </c>
      <c r="P22" s="60">
        <v>0.09</v>
      </c>
    </row>
    <row r="23" spans="2:16" ht="17.25" thickTop="1" thickBot="1" x14ac:dyDescent="0.3">
      <c r="B23" s="51"/>
      <c r="C23" s="3">
        <v>15</v>
      </c>
      <c r="D23" s="69"/>
      <c r="E23" s="5">
        <f t="shared" si="4"/>
        <v>0</v>
      </c>
      <c r="F23" s="19">
        <f>((E23/E6)*100)/100</f>
        <v>0</v>
      </c>
      <c r="G23" s="42" t="s">
        <v>44</v>
      </c>
      <c r="I23" s="49" t="s">
        <v>54</v>
      </c>
      <c r="J23" s="48" t="s">
        <v>55</v>
      </c>
      <c r="K23" s="77"/>
      <c r="L23" s="77"/>
      <c r="M23" s="85"/>
      <c r="N23" s="61" t="s">
        <v>31</v>
      </c>
      <c r="O23" s="62">
        <f t="shared" si="3"/>
        <v>0</v>
      </c>
      <c r="P23" s="60">
        <v>9.5000000000000001E-2</v>
      </c>
    </row>
    <row r="24" spans="2:16" ht="17.25" thickTop="1" thickBot="1" x14ac:dyDescent="0.3">
      <c r="B24" s="51"/>
      <c r="C24" s="3">
        <v>16</v>
      </c>
      <c r="D24" s="69"/>
      <c r="E24" s="5">
        <f t="shared" si="4"/>
        <v>0</v>
      </c>
      <c r="F24" s="19">
        <f>((E24/E6)*100)/100</f>
        <v>0</v>
      </c>
      <c r="G24" s="22" t="str">
        <f>+IF(D24&lt;&gt;"",(D24/$D$20)-1,IF(D23&lt;&gt;"",(D23/$D$20)-1,IF(D22&lt;&gt;"",(D22/$D$20)-1,IF(D21&lt;&gt;"",(D21/$D$20)-1,""))))</f>
        <v/>
      </c>
      <c r="I24" s="71">
        <v>150</v>
      </c>
      <c r="J24" s="75" t="str">
        <f>IF(I24&lt;=99,"1.5% - 2%",IF(I24&lt;=149,"2.5% - 3%",IF(I24&lt;=199,"3.5% - 4%",IF(I24&gt;=200,"4.5% - 5%",0))))</f>
        <v>3.5% - 4%</v>
      </c>
      <c r="K24" s="78"/>
      <c r="L24" s="66"/>
      <c r="M24" s="85"/>
      <c r="N24" s="61" t="s">
        <v>32</v>
      </c>
      <c r="O24" s="62">
        <f t="shared" si="3"/>
        <v>0</v>
      </c>
      <c r="P24" s="60">
        <v>0.1</v>
      </c>
    </row>
    <row r="25" spans="2:16" ht="16.5" thickTop="1" x14ac:dyDescent="0.25">
      <c r="B25" s="51"/>
      <c r="C25" s="3">
        <v>17</v>
      </c>
      <c r="D25" s="69"/>
      <c r="E25" s="5">
        <f t="shared" si="4"/>
        <v>0</v>
      </c>
      <c r="F25" s="19">
        <f>((E25/E6)*100)/100</f>
        <v>0</v>
      </c>
      <c r="G25" s="23"/>
      <c r="I25" s="79"/>
      <c r="J25" s="80"/>
      <c r="K25" s="76"/>
      <c r="L25" s="66"/>
      <c r="M25" s="85"/>
      <c r="N25" s="61" t="s">
        <v>33</v>
      </c>
      <c r="O25" s="62">
        <f t="shared" si="3"/>
        <v>0</v>
      </c>
      <c r="P25" s="61">
        <v>1</v>
      </c>
    </row>
    <row r="26" spans="2:16" ht="15.75" x14ac:dyDescent="0.25">
      <c r="B26" s="51"/>
      <c r="C26" s="3">
        <v>18</v>
      </c>
      <c r="D26" s="69"/>
      <c r="E26" s="5">
        <f t="shared" si="4"/>
        <v>0</v>
      </c>
      <c r="F26" s="19">
        <f>((E26/E6)*100)/100</f>
        <v>0</v>
      </c>
      <c r="G26" s="24"/>
      <c r="I26" s="79"/>
      <c r="J26" s="81"/>
      <c r="K26" s="76"/>
      <c r="L26" s="66"/>
      <c r="N26" s="61" t="s">
        <v>34</v>
      </c>
      <c r="O26" s="62">
        <f t="shared" si="0"/>
        <v>0</v>
      </c>
      <c r="P26" s="61">
        <f>IF(D9=0,24,IF(D10=0,23,IF(D11=0,22,IF(D12=0,21,IF(D13=0,20,IF(D14=0,19,IF(D15=0,18,IF(D16=0,17,IF(D17=0,16,IF(D18=0,15,IF(D19=0,14,IF(D20=0,13,IF(D21=0,12,IF(D22=0,11,IF(D23=0,10,IF(D24=0,9,IF(D25=0,8,IF(D26=0,7,IF(D27=0,6,IF(D28=0,5,IF(D29=0,4,IF(D30=0,3,IF(D31=0,2,IF(D32=0,1,1))))))))))))))))))))))))</f>
        <v>24</v>
      </c>
    </row>
    <row r="27" spans="2:16" ht="16.5" thickBot="1" x14ac:dyDescent="0.3">
      <c r="B27" s="51"/>
      <c r="C27" s="3">
        <v>19</v>
      </c>
      <c r="D27" s="69"/>
      <c r="E27" s="5">
        <f t="shared" si="4"/>
        <v>0</v>
      </c>
      <c r="F27" s="19">
        <f>((E27/E6)*100)/100</f>
        <v>0</v>
      </c>
      <c r="G27" s="42" t="s">
        <v>45</v>
      </c>
      <c r="N27" s="61" t="s">
        <v>35</v>
      </c>
      <c r="O27" s="62">
        <f t="shared" si="0"/>
        <v>0</v>
      </c>
      <c r="P27" s="61">
        <f>(I21*J21)</f>
        <v>100</v>
      </c>
    </row>
    <row r="28" spans="2:16" ht="17.25" thickTop="1" thickBot="1" x14ac:dyDescent="0.3">
      <c r="B28" s="51"/>
      <c r="C28" s="3">
        <v>20</v>
      </c>
      <c r="D28" s="69"/>
      <c r="E28" s="5">
        <f t="shared" si="4"/>
        <v>0</v>
      </c>
      <c r="F28" s="19">
        <f>((E28/E6)*100)/100</f>
        <v>0</v>
      </c>
      <c r="G28" s="21" t="str">
        <f>+IF(D28&lt;&gt;"",(D28/$D$24)-1,IF(D27&lt;&gt;"",(D27/$D$24)-1,IF(D26&lt;&gt;"",(D26/$D$24)-1,IF(D25&lt;&gt;"",(D25/$D$24)-1,""))))</f>
        <v/>
      </c>
      <c r="N28" s="61" t="s">
        <v>36</v>
      </c>
      <c r="O28" s="62">
        <f t="shared" si="0"/>
        <v>0</v>
      </c>
      <c r="P28" s="60" t="s">
        <v>57</v>
      </c>
    </row>
    <row r="29" spans="2:16" ht="16.5" thickTop="1" x14ac:dyDescent="0.25">
      <c r="B29" s="51"/>
      <c r="C29" s="3">
        <v>21</v>
      </c>
      <c r="D29" s="69"/>
      <c r="E29" s="5">
        <f t="shared" si="2"/>
        <v>0</v>
      </c>
      <c r="F29" s="19">
        <f>((E29/E6)*100)/100</f>
        <v>0</v>
      </c>
      <c r="G29" s="23"/>
      <c r="M29" s="84"/>
      <c r="N29" s="61" t="s">
        <v>37</v>
      </c>
      <c r="O29" s="62">
        <f t="shared" si="0"/>
        <v>0</v>
      </c>
      <c r="P29" s="60" t="s">
        <v>58</v>
      </c>
    </row>
    <row r="30" spans="2:16" ht="15.75" x14ac:dyDescent="0.25">
      <c r="B30" s="51"/>
      <c r="C30" s="3">
        <v>22</v>
      </c>
      <c r="D30" s="69"/>
      <c r="E30" s="5">
        <f t="shared" si="2"/>
        <v>0</v>
      </c>
      <c r="F30" s="19">
        <f>((E30/E6)*100)/100</f>
        <v>0</v>
      </c>
      <c r="G30" s="24"/>
      <c r="I30" s="37"/>
      <c r="J30" s="37"/>
      <c r="K30" s="38"/>
      <c r="L30" s="30"/>
      <c r="M30" s="84"/>
      <c r="N30" s="61" t="s">
        <v>38</v>
      </c>
      <c r="O30" s="62">
        <f t="shared" si="0"/>
        <v>0</v>
      </c>
      <c r="P30" s="60" t="s">
        <v>59</v>
      </c>
    </row>
    <row r="31" spans="2:16" ht="15.75" customHeight="1" thickBot="1" x14ac:dyDescent="0.3">
      <c r="B31" s="51"/>
      <c r="C31" s="3">
        <v>23</v>
      </c>
      <c r="D31" s="69"/>
      <c r="E31" s="5">
        <f t="shared" si="2"/>
        <v>0</v>
      </c>
      <c r="F31" s="19">
        <f>((E31/E6)*100)/100</f>
        <v>0</v>
      </c>
      <c r="G31" s="42" t="s">
        <v>46</v>
      </c>
      <c r="K31" s="72"/>
      <c r="L31" s="72"/>
    </row>
    <row r="32" spans="2:16" ht="17.25" thickTop="1" thickBot="1" x14ac:dyDescent="0.3">
      <c r="B32" s="52"/>
      <c r="C32" s="3">
        <v>24</v>
      </c>
      <c r="D32" s="69"/>
      <c r="E32" s="5">
        <f t="shared" si="2"/>
        <v>0</v>
      </c>
      <c r="F32" s="19">
        <f>((E32/E6)*100)/100</f>
        <v>0</v>
      </c>
      <c r="G32" s="22" t="str">
        <f>+IF(D32&lt;&gt;"",(D32/$D$28)-1,IF(D31&lt;&gt;"",(D31/$D$28)-1,IF(D30&lt;&gt;"",(D30/$D$28)-1,IF(D29&lt;&gt;"",(D29/$D$28)-1,""))))</f>
        <v/>
      </c>
      <c r="K32" s="74"/>
      <c r="L32" s="73"/>
    </row>
    <row r="33" spans="3:11" ht="16.5" thickTop="1" thickBot="1" x14ac:dyDescent="0.3">
      <c r="C33" s="33" t="s">
        <v>7</v>
      </c>
      <c r="D33" s="34">
        <f>SUM(E9:E32)+E6</f>
        <v>10000</v>
      </c>
      <c r="E33" s="35">
        <f>SUM(E9:E32)</f>
        <v>0</v>
      </c>
      <c r="F33" s="36">
        <f>SUM(F9:F32)</f>
        <v>0</v>
      </c>
      <c r="G33" s="23"/>
      <c r="I33" s="39"/>
      <c r="J33" s="37"/>
      <c r="K33" s="40"/>
    </row>
    <row r="34" spans="3:11" ht="15.75" thickTop="1" x14ac:dyDescent="0.25"/>
    <row r="41" spans="3:11" x14ac:dyDescent="0.25">
      <c r="K41" s="63"/>
    </row>
    <row r="86" spans="5:5" x14ac:dyDescent="0.25">
      <c r="E86" s="16"/>
    </row>
  </sheetData>
  <mergeCells count="7">
    <mergeCell ref="C2:D2"/>
    <mergeCell ref="I17:J17"/>
    <mergeCell ref="C4:F4"/>
    <mergeCell ref="C6:D6"/>
    <mergeCell ref="I4:K4"/>
    <mergeCell ref="I15:J15"/>
    <mergeCell ref="I16:J16"/>
  </mergeCells>
  <conditionalFormatting sqref="E6">
    <cfRule type="dataBar" priority="87">
      <dataBar>
        <cfvo type="num" val="0"/>
        <cfvo type="max"/>
        <color rgb="FF33F766"/>
      </dataBar>
    </cfRule>
    <cfRule type="dataBar" priority="88">
      <dataBar>
        <cfvo type="num" val="0"/>
        <cfvo type="max"/>
        <color rgb="FF00B050"/>
      </dataBar>
    </cfRule>
  </conditionalFormatting>
  <conditionalFormatting sqref="K17 E9:F32 G12 G16 G20 G24 G28 G32">
    <cfRule type="cellIs" dxfId="6" priority="84" operator="lessThan">
      <formula>0</formula>
    </cfRule>
    <cfRule type="cellIs" dxfId="5" priority="85" operator="greaterThan">
      <formula>0</formula>
    </cfRule>
  </conditionalFormatting>
  <conditionalFormatting sqref="C9:C32">
    <cfRule type="colorScale" priority="48">
      <colorScale>
        <cfvo type="min"/>
        <cfvo type="max"/>
        <color theme="8" tint="0.79998168889431442"/>
        <color rgb="FFFFEF9C"/>
      </colorScale>
    </cfRule>
    <cfRule type="colorScale" priority="71">
      <colorScale>
        <cfvo type="min"/>
        <cfvo type="max"/>
        <color rgb="FFFFEF9C"/>
        <color rgb="FFFF7128"/>
      </colorScale>
    </cfRule>
    <cfRule type="dataBar" priority="77">
      <dataBar>
        <cfvo type="num" val="0"/>
        <cfvo type="max"/>
        <color rgb="FF638EC6"/>
      </dataBar>
    </cfRule>
    <cfRule type="dataBar" priority="78">
      <dataBar>
        <cfvo type="num" val="0"/>
        <cfvo type="max"/>
        <color rgb="FF638EC6"/>
      </dataBar>
    </cfRule>
    <cfRule type="dataBar" priority="79">
      <dataBar>
        <cfvo type="min"/>
        <cfvo type="max"/>
        <color rgb="FF008AEF"/>
      </dataBar>
    </cfRule>
  </conditionalFormatting>
  <conditionalFormatting sqref="C9">
    <cfRule type="dataBar" priority="72">
      <dataBar>
        <cfvo type="num" val="0"/>
        <cfvo type="max"/>
        <color rgb="FF00B0F0"/>
      </dataBar>
    </cfRule>
    <cfRule type="dataBar" priority="75">
      <dataBar>
        <cfvo type="num" val="0"/>
        <cfvo type="max"/>
        <color rgb="FF638EC6"/>
      </dataBar>
    </cfRule>
    <cfRule type="dataBar" priority="76">
      <dataBar>
        <cfvo type="min"/>
        <cfvo type="max"/>
        <color rgb="FF008AEF"/>
      </dataBar>
    </cfRule>
  </conditionalFormatting>
  <conditionalFormatting sqref="C10">
    <cfRule type="dataBar" priority="74">
      <dataBar>
        <cfvo type="num" val="0"/>
        <cfvo type="max"/>
        <color rgb="FF00B0F0"/>
      </dataBar>
    </cfRule>
  </conditionalFormatting>
  <conditionalFormatting sqref="C11">
    <cfRule type="dataBar" priority="73">
      <dataBar>
        <cfvo type="num" val="0"/>
        <cfvo type="max"/>
        <color rgb="FF00B0F0"/>
      </dataBar>
    </cfRule>
  </conditionalFormatting>
  <conditionalFormatting sqref="C12">
    <cfRule type="dataBar" priority="70">
      <dataBar>
        <cfvo type="num" val="0"/>
        <cfvo type="max"/>
        <color rgb="FF00B0F0"/>
      </dataBar>
    </cfRule>
  </conditionalFormatting>
  <conditionalFormatting sqref="C13">
    <cfRule type="dataBar" priority="69">
      <dataBar>
        <cfvo type="num" val="0"/>
        <cfvo type="max"/>
        <color rgb="FF00B0F0"/>
      </dataBar>
    </cfRule>
  </conditionalFormatting>
  <conditionalFormatting sqref="C14">
    <cfRule type="dataBar" priority="68">
      <dataBar>
        <cfvo type="num" val="0"/>
        <cfvo type="max"/>
        <color rgb="FF00B0F0"/>
      </dataBar>
    </cfRule>
  </conditionalFormatting>
  <conditionalFormatting sqref="C15">
    <cfRule type="dataBar" priority="67">
      <dataBar>
        <cfvo type="num" val="0"/>
        <cfvo type="max"/>
        <color rgb="FF00B0F0"/>
      </dataBar>
    </cfRule>
  </conditionalFormatting>
  <conditionalFormatting sqref="C16">
    <cfRule type="dataBar" priority="66">
      <dataBar>
        <cfvo type="num" val="0"/>
        <cfvo type="max"/>
        <color rgb="FF00B0F0"/>
      </dataBar>
    </cfRule>
  </conditionalFormatting>
  <conditionalFormatting sqref="C17">
    <cfRule type="dataBar" priority="65">
      <dataBar>
        <cfvo type="num" val="0"/>
        <cfvo type="max"/>
        <color rgb="FF00B0F0"/>
      </dataBar>
    </cfRule>
  </conditionalFormatting>
  <conditionalFormatting sqref="C18">
    <cfRule type="dataBar" priority="64">
      <dataBar>
        <cfvo type="num" val="0"/>
        <cfvo type="max"/>
        <color rgb="FF00B0F0"/>
      </dataBar>
    </cfRule>
  </conditionalFormatting>
  <conditionalFormatting sqref="C19">
    <cfRule type="dataBar" priority="63">
      <dataBar>
        <cfvo type="num" val="0"/>
        <cfvo type="max"/>
        <color rgb="FF00B0F0"/>
      </dataBar>
    </cfRule>
  </conditionalFormatting>
  <conditionalFormatting sqref="C20">
    <cfRule type="dataBar" priority="61">
      <dataBar>
        <cfvo type="num" val="0"/>
        <cfvo type="max"/>
        <color rgb="FF00B0F0"/>
      </dataBar>
    </cfRule>
    <cfRule type="dataBar" priority="62">
      <dataBar>
        <cfvo type="min"/>
        <cfvo type="max"/>
        <color rgb="FF008AEF"/>
      </dataBar>
    </cfRule>
  </conditionalFormatting>
  <conditionalFormatting sqref="C32">
    <cfRule type="dataBar" priority="60">
      <dataBar>
        <cfvo type="num" val="0"/>
        <cfvo type="max"/>
        <color rgb="FF00B0F0"/>
      </dataBar>
    </cfRule>
  </conditionalFormatting>
  <conditionalFormatting sqref="C26">
    <cfRule type="dataBar" priority="59">
      <dataBar>
        <cfvo type="num" val="0"/>
        <cfvo type="max"/>
        <color rgb="FF00B0F0"/>
      </dataBar>
    </cfRule>
  </conditionalFormatting>
  <conditionalFormatting sqref="C24">
    <cfRule type="dataBar" priority="58">
      <dataBar>
        <cfvo type="num" val="0"/>
        <cfvo type="max"/>
        <color rgb="FF00B0F0"/>
      </dataBar>
    </cfRule>
  </conditionalFormatting>
  <conditionalFormatting sqref="C27">
    <cfRule type="dataBar" priority="57">
      <dataBar>
        <cfvo type="num" val="0"/>
        <cfvo type="max"/>
        <color rgb="FF00B0F0"/>
      </dataBar>
    </cfRule>
  </conditionalFormatting>
  <conditionalFormatting sqref="C22">
    <cfRule type="dataBar" priority="56">
      <dataBar>
        <cfvo type="num" val="0"/>
        <cfvo type="max"/>
        <color rgb="FF00B0F0"/>
      </dataBar>
    </cfRule>
  </conditionalFormatting>
  <conditionalFormatting sqref="C29">
    <cfRule type="dataBar" priority="55">
      <dataBar>
        <cfvo type="num" val="0"/>
        <cfvo type="max"/>
        <color rgb="FF00B0F0"/>
      </dataBar>
    </cfRule>
  </conditionalFormatting>
  <conditionalFormatting sqref="C30">
    <cfRule type="dataBar" priority="54">
      <dataBar>
        <cfvo type="num" val="0"/>
        <cfvo type="max"/>
        <color rgb="FF00B0F0"/>
      </dataBar>
    </cfRule>
  </conditionalFormatting>
  <conditionalFormatting sqref="C23">
    <cfRule type="dataBar" priority="53">
      <dataBar>
        <cfvo type="num" val="0"/>
        <cfvo type="max"/>
        <color rgb="FF00B0F0"/>
      </dataBar>
    </cfRule>
  </conditionalFormatting>
  <conditionalFormatting sqref="C25">
    <cfRule type="dataBar" priority="52">
      <dataBar>
        <cfvo type="num" val="0"/>
        <cfvo type="max"/>
        <color rgb="FF00B0F0"/>
      </dataBar>
    </cfRule>
  </conditionalFormatting>
  <conditionalFormatting sqref="C21">
    <cfRule type="dataBar" priority="51">
      <dataBar>
        <cfvo type="num" val="0"/>
        <cfvo type="max"/>
        <color rgb="FF00B0F0"/>
      </dataBar>
    </cfRule>
  </conditionalFormatting>
  <conditionalFormatting sqref="C28">
    <cfRule type="dataBar" priority="50">
      <dataBar>
        <cfvo type="num" val="0"/>
        <cfvo type="max"/>
        <color rgb="FF00B0F0"/>
      </dataBar>
    </cfRule>
  </conditionalFormatting>
  <conditionalFormatting sqref="C31">
    <cfRule type="dataBar" priority="49">
      <dataBar>
        <cfvo type="num" val="0"/>
        <cfvo type="max"/>
        <color rgb="FF00B0F0"/>
      </dataBar>
    </cfRule>
  </conditionalFormatting>
  <conditionalFormatting sqref="I30">
    <cfRule type="containsText" dxfId="4" priority="11" operator="containsText" text="Sell">
      <formula>NOT(ISERROR(SEARCH("Sell",I30)))</formula>
    </cfRule>
    <cfRule type="containsText" dxfId="3" priority="12" operator="containsText" text="Buy">
      <formula>NOT(ISERROR(SEARCH("Buy",I30)))</formula>
    </cfRule>
    <cfRule type="colorScale" priority="13">
      <colorScale>
        <cfvo type="min"/>
        <cfvo type="max"/>
        <color theme="0" tint="-0.34998626667073579"/>
        <color theme="0" tint="-4.9989318521683403E-2"/>
      </colorScale>
    </cfRule>
  </conditionalFormatting>
  <conditionalFormatting sqref="K33">
    <cfRule type="cellIs" dxfId="2" priority="6" operator="greaterThan">
      <formula>0</formula>
    </cfRule>
  </conditionalFormatting>
  <conditionalFormatting sqref="C9:C33">
    <cfRule type="colorScale" priority="3">
      <colorScale>
        <cfvo type="min"/>
        <cfvo type="max"/>
        <color theme="8" tint="0.79998168889431442"/>
        <color rgb="FFFFFF99"/>
      </colorScale>
    </cfRule>
    <cfRule type="colorScale" priority="4">
      <colorScale>
        <cfvo type="min"/>
        <cfvo type="max"/>
        <color theme="3" tint="0.79998168889431442"/>
        <color rgb="FFFFFF99"/>
      </colorScale>
    </cfRule>
    <cfRule type="colorScale" priority="5">
      <colorScale>
        <cfvo type="min"/>
        <cfvo type="max"/>
        <color theme="4" tint="0.79998168889431442"/>
        <color rgb="FFFFFF99"/>
      </colorScale>
    </cfRule>
  </conditionalFormatting>
  <conditionalFormatting sqref="L16">
    <cfRule type="cellIs" dxfId="1" priority="1" operator="greaterThan">
      <formula>0.0293</formula>
    </cfRule>
    <cfRule type="cellIs" dxfId="0" priority="2" operator="lessThan">
      <formula>0.0293</formula>
    </cfRule>
  </conditionalFormatting>
  <dataValidations count="2">
    <dataValidation type="list" allowBlank="1" showInputMessage="1" showErrorMessage="1" sqref="J21">
      <formula1>$P$6:$P$24</formula1>
    </dataValidation>
    <dataValidation type="list" allowBlank="1" showInputMessage="1" showErrorMessage="1" sqref="E2">
      <formula1>$P$28:$P$30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LF</cp:lastModifiedBy>
  <dcterms:created xsi:type="dcterms:W3CDTF">2012-09-29T23:10:08Z</dcterms:created>
  <dcterms:modified xsi:type="dcterms:W3CDTF">2013-04-23T19:51:22Z</dcterms:modified>
</cp:coreProperties>
</file>